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firstSheet="1" activeTab="4"/>
  </bookViews>
  <sheets>
    <sheet name="QUY MÔ TUYỂN SINH" sheetId="16" r:id="rId1"/>
    <sheet name="XACĐINHGV" sheetId="15" r:id="rId2"/>
    <sheet name="CHUONGTRINH+GIAO TRINH" sheetId="14" r:id="rId3"/>
    <sheet name="TONG CHI PHI" sheetId="11" r:id="rId4"/>
    <sheet name="PHÂN KỲ ĐẦU TƯ" sheetId="13" r:id="rId5"/>
  </sheets>
  <calcPr calcId="144525"/>
</workbook>
</file>

<file path=xl/calcChain.xml><?xml version="1.0" encoding="utf-8"?>
<calcChain xmlns="http://schemas.openxmlformats.org/spreadsheetml/2006/main">
  <c r="C34" i="16" l="1"/>
  <c r="C20" i="16" s="1"/>
  <c r="B34" i="16"/>
  <c r="G29" i="16"/>
  <c r="F29" i="16"/>
  <c r="E29" i="16"/>
  <c r="D29" i="16"/>
  <c r="C29" i="16"/>
  <c r="B29" i="16"/>
  <c r="G21" i="16"/>
  <c r="B21" i="16"/>
  <c r="D20" i="16"/>
  <c r="G7" i="16"/>
  <c r="F7" i="16"/>
  <c r="E7" i="16"/>
  <c r="D7" i="16"/>
  <c r="C7" i="16"/>
  <c r="B7" i="16"/>
  <c r="F17" i="14"/>
  <c r="D17" i="14"/>
  <c r="D16" i="14"/>
  <c r="D15" i="14"/>
  <c r="E11" i="14"/>
  <c r="F11" i="14" s="1"/>
  <c r="C11" i="14"/>
  <c r="E10" i="14"/>
  <c r="F10" i="14" s="1"/>
  <c r="C10" i="14"/>
  <c r="E9" i="14"/>
  <c r="F9" i="14" s="1"/>
  <c r="C9" i="14"/>
  <c r="E8" i="14"/>
  <c r="F8" i="14" s="1"/>
  <c r="C8" i="14"/>
  <c r="E7" i="14"/>
  <c r="F7" i="14" s="1"/>
  <c r="C7" i="14"/>
  <c r="E6" i="14"/>
  <c r="F6" i="14" s="1"/>
  <c r="C6" i="14"/>
  <c r="F5" i="14"/>
  <c r="E5" i="14"/>
  <c r="C5" i="14"/>
  <c r="E4" i="14"/>
  <c r="F4" i="14" s="1"/>
  <c r="C4" i="14"/>
  <c r="E3" i="14"/>
  <c r="F3" i="14" s="1"/>
  <c r="C3" i="14"/>
  <c r="C43" i="15"/>
  <c r="D39" i="15"/>
  <c r="F38" i="15"/>
  <c r="D38" i="15"/>
  <c r="G35" i="15"/>
  <c r="F34" i="15"/>
  <c r="F37" i="15" s="1"/>
  <c r="F40" i="15" s="1"/>
  <c r="D34" i="15"/>
  <c r="G34" i="15" s="1"/>
  <c r="D33" i="15"/>
  <c r="D37" i="15" s="1"/>
  <c r="D40" i="15" s="1"/>
  <c r="F27" i="15"/>
  <c r="D27" i="15"/>
  <c r="D28" i="15" s="1"/>
  <c r="F25" i="15"/>
  <c r="F28" i="15" s="1"/>
  <c r="D25" i="15"/>
  <c r="G25" i="15" s="1"/>
  <c r="E8" i="15"/>
  <c r="D1" i="15"/>
  <c r="E28" i="11"/>
  <c r="E25" i="11"/>
  <c r="E14" i="11"/>
  <c r="E9" i="11"/>
  <c r="E5" i="11"/>
  <c r="E6" i="11"/>
  <c r="E7" i="11"/>
  <c r="E8" i="11"/>
  <c r="E10" i="11"/>
  <c r="E11" i="11"/>
  <c r="E12" i="11"/>
  <c r="E4" i="11"/>
  <c r="C9" i="11"/>
  <c r="C4" i="11"/>
  <c r="C12" i="14" l="1"/>
  <c r="D18" i="14"/>
  <c r="F12" i="14"/>
  <c r="D19" i="14" s="1"/>
  <c r="D20" i="14" s="1"/>
  <c r="E12" i="14"/>
</calcChain>
</file>

<file path=xl/sharedStrings.xml><?xml version="1.0" encoding="utf-8"?>
<sst xmlns="http://schemas.openxmlformats.org/spreadsheetml/2006/main" count="125" uniqueCount="114">
  <si>
    <t>Tổng cộng</t>
  </si>
  <si>
    <t>I</t>
  </si>
  <si>
    <t>II</t>
  </si>
  <si>
    <t>IV</t>
  </si>
  <si>
    <t>V</t>
  </si>
  <si>
    <t>III</t>
  </si>
  <si>
    <t>TT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</si>
  <si>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</si>
  <si>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</si>
  <si>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</si>
  <si>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</si>
  <si>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</si>
  <si>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</si>
  <si>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</si>
  <si>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</si>
  <si>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</si>
  <si>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</si>
  <si>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</si>
  <si>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</si>
  <si>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</si>
  <si>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</si>
  <si>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</si>
  <si>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Chương trình, giáo trình</t>
  </si>
  <si>
    <t>Nội dung dự án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</si>
  <si>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</si>
  <si>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</si>
  <si>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</si>
  <si>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</si>
  <si>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</si>
  <si>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</si>
  <si>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</si>
  <si>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</si>
  <si>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</si>
  <si>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</si>
  <si>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</si>
  <si>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Dự phòng cho yếu tố trượt giá</t>
  </si>
  <si>
    <t>Dự phòng cho yếu tố phát sinh khối lượng (10%)</t>
  </si>
  <si>
    <t>Chi phí phê duyệt, thẩm định kết quả lựa chọn nhà thầu</t>
  </si>
  <si>
    <t>Xây dựng CSVC</t>
  </si>
  <si>
    <t>Bồi thường giải phóng mặt bằng</t>
  </si>
  <si>
    <t>Các chi phí khác</t>
  </si>
  <si>
    <t>Chi phí lập hồ sơ mời thầu và chi phí  lựa chọn nhà thầu TB</t>
  </si>
  <si>
    <t>Chi phí lập hồ sơ mời thầu và chi phí  lựa chọn nhà thầu XD</t>
  </si>
  <si>
    <t>Đổi mới HT quản lý</t>
  </si>
  <si>
    <t>Thu viện</t>
  </si>
  <si>
    <t>CƠ SỞ 1 VÀ CƠ SỞ 2</t>
  </si>
  <si>
    <t>TIẾN ĐỘ THỰC HIỆN VÀ PHÂN KỲ DỰ ÁN</t>
  </si>
  <si>
    <t>Tổng số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</si>
  <si>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</si>
  <si>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</si>
  <si>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</si>
  <si>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</si>
  <si>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</si>
  <si>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</si>
  <si>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Tỉ lệ</t>
  </si>
  <si>
    <t>Tiến sĩ</t>
  </si>
  <si>
    <t>Thạc sĩ</t>
  </si>
  <si>
    <t>Đại học</t>
  </si>
  <si>
    <t>Cao đẳng</t>
  </si>
  <si>
    <t>Thỉnh giảng</t>
  </si>
  <si>
    <t>BẢNG XÁC ĐỊNH NHU CẦU TUYỂN GV 2017-2018</t>
  </si>
  <si>
    <t>STT</t>
  </si>
  <si>
    <t>GDCN</t>
  </si>
  <si>
    <t>GDNN</t>
  </si>
  <si>
    <t>Số lượng HS-SV</t>
  </si>
  <si>
    <t>-CĐ</t>
  </si>
  <si>
    <t>-CĐLT</t>
  </si>
  <si>
    <t>-TC</t>
  </si>
  <si>
    <t>-TCCN</t>
  </si>
  <si>
    <t>Tuyển mới</t>
  </si>
  <si>
    <t>TỔNG</t>
  </si>
  <si>
    <t>TN 2017</t>
  </si>
  <si>
    <t>Số HS-SV sau TN 2017</t>
  </si>
  <si>
    <t>GV cần có</t>
  </si>
  <si>
    <t>GV hiện có</t>
  </si>
  <si>
    <t>-ĐH</t>
  </si>
  <si>
    <t>-Ths</t>
  </si>
  <si>
    <t>-TS</t>
  </si>
  <si>
    <t>Tổng (70% cơ hữu)</t>
  </si>
  <si>
    <t>Tuyển thêm</t>
  </si>
  <si>
    <t>- Thỉnh giảng</t>
  </si>
  <si>
    <t>- Cơ hữu</t>
  </si>
  <si>
    <t>(70% cơ hữu)</t>
  </si>
  <si>
    <t>GV</t>
  </si>
  <si>
    <t xml:space="preserve"> Cơ hữu</t>
  </si>
  <si>
    <t>Biên soạn</t>
  </si>
  <si>
    <t>Chương trình</t>
  </si>
  <si>
    <t>Giáo trình 30CĐ,TC20*3bậc)</t>
  </si>
  <si>
    <t>1800g/nghề * 20.000đ/giờ=36.000.000đ/nghề</t>
  </si>
  <si>
    <t>Thẩm định</t>
  </si>
  <si>
    <t>Quốc gia</t>
  </si>
  <si>
    <t>Khu vực</t>
  </si>
  <si>
    <t>Quốc tế</t>
  </si>
  <si>
    <t>CỘNG CHI PHÍ THẨM ĐỊNH</t>
  </si>
  <si>
    <t>TONG CONG BIÊN SoẠN+THẨM ĐỊNH</t>
  </si>
  <si>
    <t>SỐ NGHỀ</t>
  </si>
  <si>
    <t>TUYỂN SINH</t>
  </si>
  <si>
    <t>TỔNG CỘNG</t>
  </si>
  <si>
    <t>QUI MÔ</t>
  </si>
  <si>
    <t>KHÓA MỚI</t>
  </si>
  <si>
    <t>KHÓA CŨ</t>
  </si>
  <si>
    <t>CĐ</t>
  </si>
  <si>
    <t>TC</t>
  </si>
  <si>
    <t>-TC1</t>
  </si>
  <si>
    <t>-TC1,5</t>
  </si>
  <si>
    <t>-TC 3</t>
  </si>
  <si>
    <t xml:space="preserve">Tổng </t>
  </si>
  <si>
    <t>TNGDNN</t>
  </si>
  <si>
    <t>TN GDCN</t>
  </si>
  <si>
    <t>Cơ sở 1</t>
  </si>
  <si>
    <t>Cơ sở 2</t>
  </si>
  <si>
    <t>QUI MÔ TUYỂN SINH</t>
  </si>
  <si>
    <t>Qui mô đào tạo hàng năm (khóa cũ+khóa mới)</t>
  </si>
  <si>
    <t>SỐ LIỆU TỐT NGHIỆP HÀNG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</si>
</sst>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164" fontId="0" fillId="0" borderId="1" xfId="1" applyNumberFormat="1" applyFont="1" applyBorder="1"/>
    <xf numFmtId="0" fontId="0" fillId="0" borderId="0" xfId="0"/>
    <xf numFmtId="0" fontId="2" fillId="0" borderId="1" xfId="0" applyFont="1" applyBorder="1"/>
    <xf numFmtId="164" fontId="0" fillId="0" borderId="0" xfId="1" applyNumberFormat="1" applyFont="1"/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4" fillId="0" borderId="0" xfId="0" applyFont="1"/>
    <xf numFmtId="0" fontId="3" fillId="0" borderId="0" xfId="0" applyFont="1"/>
    <xf numFmtId="164" fontId="0" fillId="0" borderId="0" xfId="0" applyNumberFormat="1"/>
    <xf numFmtId="0" fontId="4" fillId="0" borderId="1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0" fontId="4" fillId="0" borderId="1" xfId="0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0" fontId="5" fillId="0" borderId="1" xfId="0" applyFont="1" applyBorder="1"/>
    <xf numFmtId="164" fontId="4" fillId="0" borderId="3" xfId="0" applyNumberFormat="1" applyFont="1" applyBorder="1" applyAlignment="1"/>
    <xf numFmtId="0" fontId="4" fillId="0" borderId="2" xfId="0" applyFont="1" applyBorder="1" applyAlignment="1"/>
    <xf numFmtId="0" fontId="6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1" xfId="1" applyNumberFormat="1" applyFont="1" applyBorder="1"/>
    <xf numFmtId="0" fontId="11" fillId="0" borderId="0" xfId="0" applyFont="1"/>
    <xf numFmtId="164" fontId="11" fillId="0" borderId="0" xfId="0" applyNumberFormat="1" applyFont="1"/>
    <xf numFmtId="0" fontId="3" fillId="0" borderId="1" xfId="0" applyFont="1" applyBorder="1" applyAlignment="1">
      <alignment vertical="center" wrapText="1"/>
    </xf>
    <xf numFmtId="164" fontId="3" fillId="2" borderId="1" xfId="1" applyNumberFormat="1" applyFont="1" applyFill="1" applyBorder="1"/>
    <xf numFmtId="0" fontId="12" fillId="0" borderId="1" xfId="0" applyFont="1" applyBorder="1"/>
    <xf numFmtId="0" fontId="9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3" fillId="2" borderId="1" xfId="0" applyFont="1" applyFill="1" applyBorder="1"/>
    <xf numFmtId="0" fontId="7" fillId="0" borderId="0" xfId="0" applyFont="1"/>
    <xf numFmtId="0" fontId="0" fillId="0" borderId="0" xfId="0" applyAlignment="1">
      <alignment horizontal="center"/>
    </xf>
    <xf numFmtId="0" fontId="13" fillId="0" borderId="1" xfId="0" applyFont="1" applyBorder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9" fontId="0" fillId="0" borderId="0" xfId="0" applyNumberFormat="1"/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1" xfId="0" quotePrefix="1" applyBorder="1"/>
    <xf numFmtId="0" fontId="0" fillId="0" borderId="0" xfId="0" quotePrefix="1"/>
    <xf numFmtId="0" fontId="2" fillId="0" borderId="0" xfId="0" applyFont="1"/>
    <xf numFmtId="0" fontId="2" fillId="0" borderId="0" xfId="0" applyFont="1" applyAlignment="1">
      <alignment horizontal="center"/>
    </xf>
    <xf numFmtId="164" fontId="14" fillId="0" borderId="0" xfId="1" applyNumberFormat="1" applyFont="1"/>
    <xf numFmtId="164" fontId="13" fillId="0" borderId="0" xfId="1" applyNumberFormat="1" applyFont="1"/>
    <xf numFmtId="164" fontId="13" fillId="0" borderId="0" xfId="1" quotePrefix="1" applyNumberFormat="1" applyFont="1"/>
    <xf numFmtId="164" fontId="14" fillId="0" borderId="0" xfId="1" quotePrefix="1" applyNumberFormat="1" applyFont="1"/>
    <xf numFmtId="164" fontId="15" fillId="0" borderId="1" xfId="1" applyNumberFormat="1" applyFont="1" applyBorder="1"/>
    <xf numFmtId="164" fontId="15" fillId="0" borderId="0" xfId="1" applyNumberFormat="1" applyFont="1" applyBorder="1"/>
    <xf numFmtId="164" fontId="17" fillId="3" borderId="1" xfId="1" applyNumberFormat="1" applyFont="1" applyFill="1" applyBorder="1"/>
    <xf numFmtId="164" fontId="16" fillId="4" borderId="1" xfId="1" applyNumberFormat="1" applyFont="1" applyFill="1" applyBorder="1"/>
    <xf numFmtId="164" fontId="16" fillId="5" borderId="1" xfId="1" applyNumberFormat="1" applyFont="1" applyFill="1" applyBorder="1"/>
    <xf numFmtId="164" fontId="16" fillId="2" borderId="1" xfId="1" applyNumberFormat="1" applyFont="1" applyFill="1" applyBorder="1"/>
    <xf numFmtId="164" fontId="16" fillId="6" borderId="1" xfId="1" applyNumberFormat="1" applyFont="1" applyFill="1" applyBorder="1"/>
    <xf numFmtId="164" fontId="16" fillId="7" borderId="1" xfId="1" applyNumberFormat="1" applyFont="1" applyFill="1" applyBorder="1"/>
    <xf numFmtId="164" fontId="15" fillId="2" borderId="1" xfId="1" applyNumberFormat="1" applyFont="1" applyFill="1" applyBorder="1"/>
    <xf numFmtId="164" fontId="15" fillId="6" borderId="1" xfId="1" applyNumberFormat="1" applyFont="1" applyFill="1" applyBorder="1"/>
    <xf numFmtId="164" fontId="15" fillId="8" borderId="1" xfId="1" applyNumberFormat="1" applyFont="1" applyFill="1" applyBorder="1"/>
    <xf numFmtId="164" fontId="18" fillId="4" borderId="1" xfId="1" applyNumberFormat="1" applyFont="1" applyFill="1" applyBorder="1"/>
    <xf numFmtId="164" fontId="15" fillId="5" borderId="1" xfId="1" applyNumberFormat="1" applyFont="1" applyFill="1" applyBorder="1"/>
    <xf numFmtId="164" fontId="15" fillId="0" borderId="1" xfId="1" applyNumberFormat="1" applyFont="1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8" fillId="0" borderId="0" xfId="0" applyFont="1" applyAlignment="1">
      <alignment horizontal="center"/>
    </xf>
    <xf numFmtId="0" fontId="7" fillId="0" borderId="1" xfId="0" applyFont="1" applyBorder="1"/>
    <xf numFmtId="0" fontId="14" fillId="0" borderId="0" xfId="0" applyFont="1" applyBorder="1" applyAlignment="1">
      <alignment horizontal="center"/>
    </xf>
    <xf numFmtId="164" fontId="16" fillId="0" borderId="1" xfId="1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topLeftCell="A10" workbookViewId="0">
      <selection activeCell="C19" sqref="C19"/>
    </sheetView>
  </sheetViews>
  <sheetFormatPr defaultRowHeight="15" x14ac:dyDescent="0.25"/>
  <cols>
    <col min="1" max="1" width="16.28515625" style="2" customWidth="1"/>
    <col min="2" max="2" width="12.140625" style="2" customWidth="1"/>
    <col min="3" max="7" width="10.42578125" style="2" bestFit="1" customWidth="1"/>
    <col min="8" max="16384" width="9.140625" style="2"/>
  </cols>
  <sheetData>
    <row r="2" spans="1:7" ht="20.25" x14ac:dyDescent="0.3">
      <c r="A2" s="85" t="s">
        <v>111</v>
      </c>
      <c r="B2" s="85"/>
      <c r="C2" s="85"/>
      <c r="D2" s="85"/>
      <c r="E2" s="85"/>
      <c r="F2" s="85"/>
      <c r="G2" s="85"/>
    </row>
    <row r="4" spans="1:7" ht="15.75" x14ac:dyDescent="0.25">
      <c r="A4" s="86" t="s">
        <v>96</v>
      </c>
      <c r="B4" s="68">
        <v>2017</v>
      </c>
      <c r="C4" s="68">
        <v>2018</v>
      </c>
      <c r="D4" s="68">
        <v>2019</v>
      </c>
      <c r="E4" s="68">
        <v>2020</v>
      </c>
      <c r="F4" s="68">
        <v>2021</v>
      </c>
      <c r="G4" s="68">
        <v>2022</v>
      </c>
    </row>
    <row r="5" spans="1:7" ht="15.75" x14ac:dyDescent="0.25">
      <c r="A5" s="86" t="s">
        <v>109</v>
      </c>
      <c r="B5" s="68">
        <v>3000</v>
      </c>
      <c r="C5" s="68">
        <v>3500</v>
      </c>
      <c r="D5" s="68">
        <v>3500</v>
      </c>
      <c r="E5" s="68">
        <v>4000</v>
      </c>
      <c r="F5" s="68">
        <v>4000</v>
      </c>
      <c r="G5" s="68">
        <v>4500</v>
      </c>
    </row>
    <row r="6" spans="1:7" ht="15.75" x14ac:dyDescent="0.25">
      <c r="A6" s="86" t="s">
        <v>110</v>
      </c>
      <c r="B6" s="68"/>
      <c r="C6" s="68"/>
      <c r="D6" s="68"/>
      <c r="E6" s="68"/>
      <c r="F6" s="68"/>
      <c r="G6" s="68">
        <v>1000</v>
      </c>
    </row>
    <row r="7" spans="1:7" ht="15.75" x14ac:dyDescent="0.25">
      <c r="A7" s="86" t="s">
        <v>97</v>
      </c>
      <c r="B7" s="68">
        <f t="shared" ref="B7:G7" si="0">SUM(B5:B6)</f>
        <v>3000</v>
      </c>
      <c r="C7" s="68">
        <f t="shared" si="0"/>
        <v>3500</v>
      </c>
      <c r="D7" s="68">
        <f t="shared" si="0"/>
        <v>3500</v>
      </c>
      <c r="E7" s="68">
        <f t="shared" si="0"/>
        <v>4000</v>
      </c>
      <c r="F7" s="68">
        <f t="shared" si="0"/>
        <v>4000</v>
      </c>
      <c r="G7" s="68">
        <f t="shared" si="0"/>
        <v>5500</v>
      </c>
    </row>
    <row r="8" spans="1:7" s="50" customFormat="1" ht="15.75" x14ac:dyDescent="0.25">
      <c r="B8" s="69"/>
      <c r="C8" s="69"/>
      <c r="D8" s="69"/>
      <c r="E8" s="69"/>
      <c r="F8" s="69"/>
      <c r="G8" s="69"/>
    </row>
    <row r="9" spans="1:7" ht="15.75" x14ac:dyDescent="0.25">
      <c r="A9" s="50"/>
      <c r="B9" s="69"/>
      <c r="C9" s="69"/>
      <c r="D9" s="69"/>
      <c r="E9" s="69"/>
      <c r="F9" s="69"/>
      <c r="G9" s="69"/>
    </row>
    <row r="10" spans="1:7" ht="15.75" x14ac:dyDescent="0.25">
      <c r="A10" s="50"/>
      <c r="B10" s="69"/>
      <c r="C10" s="69"/>
      <c r="D10" s="69"/>
      <c r="E10" s="69"/>
      <c r="F10" s="69"/>
      <c r="G10" s="69"/>
    </row>
    <row r="11" spans="1:7" ht="15.75" customHeight="1" x14ac:dyDescent="0.3">
      <c r="A11" s="37" t="s">
        <v>112</v>
      </c>
      <c r="B11" s="37"/>
      <c r="C11" s="37"/>
      <c r="D11" s="37"/>
      <c r="E11" s="37"/>
      <c r="F11" s="37"/>
      <c r="G11" s="37"/>
    </row>
    <row r="12" spans="1:7" ht="15.75" x14ac:dyDescent="0.25">
      <c r="A12" s="50"/>
      <c r="B12" s="69"/>
      <c r="C12" s="69"/>
      <c r="D12" s="69"/>
      <c r="E12" s="69"/>
      <c r="F12" s="69"/>
      <c r="G12" s="69"/>
    </row>
    <row r="13" spans="1:7" ht="15.75" x14ac:dyDescent="0.25">
      <c r="A13" s="3" t="s">
        <v>98</v>
      </c>
      <c r="B13" s="70">
        <v>2017</v>
      </c>
      <c r="C13" s="71">
        <v>2018</v>
      </c>
      <c r="D13" s="72">
        <v>2019</v>
      </c>
      <c r="E13" s="73">
        <v>2020</v>
      </c>
      <c r="F13" s="74">
        <v>2021</v>
      </c>
      <c r="G13" s="75">
        <v>2022</v>
      </c>
    </row>
    <row r="14" spans="1:7" ht="15.75" x14ac:dyDescent="0.25">
      <c r="A14" s="44" t="s">
        <v>99</v>
      </c>
      <c r="B14" s="68">
        <v>3000</v>
      </c>
      <c r="C14" s="68">
        <v>3500</v>
      </c>
      <c r="D14" s="68">
        <v>3500</v>
      </c>
      <c r="E14" s="68">
        <v>4000</v>
      </c>
      <c r="F14" s="68">
        <v>4000</v>
      </c>
      <c r="G14" s="68">
        <v>4500</v>
      </c>
    </row>
    <row r="15" spans="1:7" ht="15.75" x14ac:dyDescent="0.25">
      <c r="A15" s="44" t="s">
        <v>101</v>
      </c>
      <c r="B15" s="68">
        <v>1425</v>
      </c>
      <c r="C15" s="68">
        <v>2000</v>
      </c>
      <c r="D15" s="68">
        <v>2000</v>
      </c>
      <c r="E15" s="68">
        <v>2000</v>
      </c>
      <c r="F15" s="68">
        <v>2000</v>
      </c>
      <c r="G15" s="68">
        <v>2000</v>
      </c>
    </row>
    <row r="16" spans="1:7" ht="15.75" x14ac:dyDescent="0.25">
      <c r="A16" s="60" t="s">
        <v>102</v>
      </c>
      <c r="B16" s="76">
        <v>1575</v>
      </c>
      <c r="C16" s="77">
        <v>1500</v>
      </c>
      <c r="D16" s="78">
        <v>1500</v>
      </c>
      <c r="E16" s="68">
        <v>2000</v>
      </c>
      <c r="F16" s="68">
        <v>2000</v>
      </c>
      <c r="G16" s="68">
        <v>2500</v>
      </c>
    </row>
    <row r="17" spans="1:7" ht="15.75" x14ac:dyDescent="0.25">
      <c r="A17" s="60" t="s">
        <v>103</v>
      </c>
      <c r="B17" s="79">
        <v>525</v>
      </c>
      <c r="C17" s="80">
        <v>500</v>
      </c>
      <c r="D17" s="76">
        <v>500</v>
      </c>
      <c r="E17" s="77">
        <v>1000</v>
      </c>
      <c r="F17" s="78">
        <v>1000</v>
      </c>
      <c r="G17" s="68">
        <v>1000</v>
      </c>
    </row>
    <row r="18" spans="1:7" ht="15.75" x14ac:dyDescent="0.25">
      <c r="A18" s="60" t="s">
        <v>104</v>
      </c>
      <c r="B18" s="80">
        <v>525</v>
      </c>
      <c r="C18" s="76">
        <v>500</v>
      </c>
      <c r="D18" s="77">
        <v>500</v>
      </c>
      <c r="E18" s="78">
        <v>500</v>
      </c>
      <c r="F18" s="68">
        <v>500</v>
      </c>
      <c r="G18" s="68">
        <v>1000</v>
      </c>
    </row>
    <row r="19" spans="1:7" ht="15.75" x14ac:dyDescent="0.25">
      <c r="A19" s="60" t="s">
        <v>105</v>
      </c>
      <c r="B19" s="76">
        <v>525</v>
      </c>
      <c r="C19" s="77">
        <v>500</v>
      </c>
      <c r="D19" s="78">
        <v>500</v>
      </c>
      <c r="E19" s="68">
        <v>500</v>
      </c>
      <c r="F19" s="68">
        <v>500</v>
      </c>
      <c r="G19" s="68">
        <v>500</v>
      </c>
    </row>
    <row r="20" spans="1:7" ht="15.75" x14ac:dyDescent="0.25">
      <c r="A20" s="44" t="s">
        <v>100</v>
      </c>
      <c r="B20" s="68">
        <v>6875</v>
      </c>
      <c r="C20" s="68">
        <f>B16+B18+B19+C34</f>
        <v>6206</v>
      </c>
      <c r="D20" s="81">
        <f>B19+C16+C18+C19</f>
        <v>3025</v>
      </c>
      <c r="E20" s="68">
        <v>6500</v>
      </c>
      <c r="F20" s="68">
        <v>6000</v>
      </c>
      <c r="G20" s="68">
        <v>5500</v>
      </c>
    </row>
    <row r="21" spans="1:7" ht="15.75" x14ac:dyDescent="0.25">
      <c r="A21" s="44"/>
      <c r="B21" s="68">
        <f>B14+B20</f>
        <v>9875</v>
      </c>
      <c r="C21" s="68">
        <v>9556</v>
      </c>
      <c r="D21" s="68">
        <v>8450</v>
      </c>
      <c r="E21" s="68">
        <v>9500</v>
      </c>
      <c r="F21" s="68">
        <v>9500</v>
      </c>
      <c r="G21" s="68">
        <f>G14+G20</f>
        <v>10000</v>
      </c>
    </row>
    <row r="22" spans="1:7" ht="15.75" x14ac:dyDescent="0.25">
      <c r="A22" s="50"/>
      <c r="B22" s="69"/>
      <c r="C22" s="69"/>
      <c r="D22" s="69"/>
      <c r="E22" s="69"/>
      <c r="F22" s="69"/>
      <c r="G22" s="69"/>
    </row>
    <row r="23" spans="1:7" ht="18.75" x14ac:dyDescent="0.3">
      <c r="A23" s="87" t="s">
        <v>113</v>
      </c>
      <c r="B23" s="87"/>
      <c r="C23" s="87"/>
      <c r="D23" s="87"/>
      <c r="E23" s="87"/>
      <c r="F23" s="87"/>
      <c r="G23" s="87"/>
    </row>
    <row r="24" spans="1:7" ht="15.75" x14ac:dyDescent="0.25">
      <c r="A24" s="56"/>
      <c r="B24" s="56">
        <v>2017</v>
      </c>
      <c r="C24" s="56">
        <v>2018</v>
      </c>
      <c r="D24" s="56">
        <v>2019</v>
      </c>
      <c r="E24" s="88">
        <v>2020</v>
      </c>
      <c r="F24" s="88">
        <v>2021</v>
      </c>
      <c r="G24" s="56">
        <v>2022</v>
      </c>
    </row>
    <row r="25" spans="1:7" ht="15.75" x14ac:dyDescent="0.25">
      <c r="A25" s="30"/>
      <c r="B25" s="1">
        <v>1375</v>
      </c>
      <c r="C25" s="1">
        <v>3294</v>
      </c>
      <c r="D25" s="1">
        <v>3581</v>
      </c>
      <c r="E25" s="81">
        <v>1425</v>
      </c>
      <c r="F25" s="81">
        <v>2000</v>
      </c>
      <c r="G25" s="81">
        <v>2000</v>
      </c>
    </row>
    <row r="26" spans="1:7" ht="15.75" x14ac:dyDescent="0.25">
      <c r="A26" s="30"/>
      <c r="B26" s="1"/>
      <c r="C26" s="1">
        <v>500</v>
      </c>
      <c r="D26" s="1">
        <v>525</v>
      </c>
      <c r="E26" s="81">
        <v>525</v>
      </c>
      <c r="F26" s="81">
        <v>500</v>
      </c>
      <c r="G26" s="81">
        <v>500</v>
      </c>
    </row>
    <row r="27" spans="1:7" ht="15.75" x14ac:dyDescent="0.25">
      <c r="A27" s="1"/>
      <c r="B27" s="1"/>
      <c r="C27" s="1"/>
      <c r="D27" s="1">
        <v>500</v>
      </c>
      <c r="E27" s="81">
        <v>500</v>
      </c>
      <c r="F27" s="81">
        <v>500</v>
      </c>
      <c r="G27" s="81">
        <v>500</v>
      </c>
    </row>
    <row r="28" spans="1:7" ht="15.75" x14ac:dyDescent="0.25">
      <c r="A28" s="1"/>
      <c r="B28" s="1"/>
      <c r="C28" s="1"/>
      <c r="D28" s="1"/>
      <c r="E28" s="81">
        <v>500</v>
      </c>
      <c r="F28" s="81">
        <v>1000</v>
      </c>
      <c r="G28" s="81">
        <v>1000</v>
      </c>
    </row>
    <row r="29" spans="1:7" x14ac:dyDescent="0.25">
      <c r="A29" s="1" t="s">
        <v>106</v>
      </c>
      <c r="B29" s="1">
        <f t="shared" ref="B29:G29" si="1">SUM(B25:B28)</f>
        <v>1375</v>
      </c>
      <c r="C29" s="1">
        <f t="shared" si="1"/>
        <v>3794</v>
      </c>
      <c r="D29" s="1">
        <f t="shared" si="1"/>
        <v>4606</v>
      </c>
      <c r="E29" s="1">
        <f t="shared" si="1"/>
        <v>2950</v>
      </c>
      <c r="F29" s="1">
        <f t="shared" si="1"/>
        <v>4000</v>
      </c>
      <c r="G29" s="1">
        <f t="shared" si="1"/>
        <v>4000</v>
      </c>
    </row>
    <row r="31" spans="1:7" x14ac:dyDescent="0.25">
      <c r="A31" s="2" t="s">
        <v>107</v>
      </c>
      <c r="C31" s="2">
        <v>525</v>
      </c>
      <c r="D31" s="2">
        <v>975</v>
      </c>
      <c r="E31" s="2">
        <v>3050</v>
      </c>
      <c r="F31" s="2">
        <v>4000</v>
      </c>
    </row>
    <row r="32" spans="1:7" x14ac:dyDescent="0.25">
      <c r="B32" s="2">
        <v>8250</v>
      </c>
      <c r="C32" s="2">
        <v>6875</v>
      </c>
      <c r="D32" s="2">
        <v>3581</v>
      </c>
    </row>
    <row r="33" spans="1:4" x14ac:dyDescent="0.25">
      <c r="A33" s="2" t="s">
        <v>108</v>
      </c>
      <c r="B33" s="82">
        <v>1375</v>
      </c>
      <c r="C33" s="83">
        <v>3294</v>
      </c>
      <c r="D33" s="84">
        <v>3581</v>
      </c>
    </row>
    <row r="34" spans="1:4" x14ac:dyDescent="0.25">
      <c r="B34" s="2">
        <f>B32-B33</f>
        <v>6875</v>
      </c>
      <c r="C34" s="2">
        <f>C32-C33</f>
        <v>3581</v>
      </c>
      <c r="D34" s="2">
        <v>0</v>
      </c>
    </row>
  </sheetData>
  <mergeCells count="3">
    <mergeCell ref="A2:G2"/>
    <mergeCell ref="A11:G11"/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opLeftCell="A28" workbookViewId="0">
      <selection activeCell="D7" sqref="D7"/>
    </sheetView>
  </sheetViews>
  <sheetFormatPr defaultRowHeight="15" x14ac:dyDescent="0.25"/>
  <cols>
    <col min="1" max="1" width="6.28515625" customWidth="1"/>
    <col min="2" max="2" width="21" customWidth="1"/>
    <col min="3" max="4" width="21.140625" customWidth="1"/>
    <col min="5" max="5" width="12" customWidth="1"/>
    <col min="6" max="6" width="13.28515625" customWidth="1"/>
  </cols>
  <sheetData>
    <row r="1" spans="1:9" ht="18.75" x14ac:dyDescent="0.3">
      <c r="A1" s="40"/>
      <c r="B1" s="2"/>
      <c r="C1" s="41" t="s">
        <v>47</v>
      </c>
      <c r="D1" s="41">
        <f>SUM(D2:D5)</f>
        <v>237</v>
      </c>
      <c r="E1" s="2"/>
      <c r="F1" s="2"/>
      <c r="G1" s="2"/>
      <c r="H1" s="2"/>
      <c r="I1" s="2"/>
    </row>
    <row r="2" spans="1:9" ht="16.5" x14ac:dyDescent="0.25">
      <c r="A2" s="42"/>
      <c r="B2" s="42"/>
      <c r="C2" s="43" t="s">
        <v>48</v>
      </c>
      <c r="D2" s="44">
        <v>176</v>
      </c>
      <c r="E2" s="2"/>
      <c r="F2" s="2"/>
      <c r="G2" s="2"/>
      <c r="H2" s="2"/>
      <c r="I2" s="2"/>
    </row>
    <row r="3" spans="1:9" ht="16.5" x14ac:dyDescent="0.25">
      <c r="A3" s="42"/>
      <c r="B3" s="42"/>
      <c r="C3" s="43" t="s">
        <v>49</v>
      </c>
      <c r="D3" s="44">
        <v>2</v>
      </c>
      <c r="E3" s="2"/>
      <c r="F3" s="2"/>
      <c r="G3" s="2"/>
      <c r="H3" s="2"/>
      <c r="I3" s="2"/>
    </row>
    <row r="4" spans="1:9" ht="16.5" x14ac:dyDescent="0.25">
      <c r="A4" s="42"/>
      <c r="B4" s="42"/>
      <c r="C4" s="43" t="s">
        <v>50</v>
      </c>
      <c r="D4" s="44">
        <v>15</v>
      </c>
      <c r="E4" s="2"/>
      <c r="F4" s="2"/>
      <c r="G4" s="2"/>
      <c r="H4" s="2"/>
      <c r="I4" s="2"/>
    </row>
    <row r="5" spans="1:9" ht="16.5" x14ac:dyDescent="0.25">
      <c r="A5" s="45"/>
      <c r="B5" s="46"/>
      <c r="C5" s="43" t="s">
        <v>51</v>
      </c>
      <c r="D5" s="44">
        <v>44</v>
      </c>
      <c r="E5" s="2"/>
      <c r="F5" s="2"/>
      <c r="G5" s="2"/>
      <c r="H5" s="2"/>
      <c r="I5" s="2"/>
    </row>
    <row r="6" spans="1:9" ht="16.5" x14ac:dyDescent="0.25">
      <c r="A6" s="45"/>
      <c r="B6" s="46"/>
      <c r="C6" s="47" t="s">
        <v>52</v>
      </c>
      <c r="D6" s="44"/>
      <c r="E6" s="2"/>
      <c r="F6" s="2"/>
      <c r="G6" s="2"/>
      <c r="H6" s="2"/>
      <c r="I6" s="2"/>
    </row>
    <row r="7" spans="1:9" ht="16.5" x14ac:dyDescent="0.25">
      <c r="A7" s="45"/>
      <c r="B7" s="46"/>
      <c r="C7" s="43" t="s">
        <v>53</v>
      </c>
      <c r="D7" s="44"/>
      <c r="E7" s="2" t="s">
        <v>54</v>
      </c>
      <c r="F7" s="2"/>
      <c r="G7" s="2"/>
      <c r="H7" s="2"/>
      <c r="I7" s="2"/>
    </row>
    <row r="8" spans="1:9" ht="16.5" x14ac:dyDescent="0.25">
      <c r="A8" s="45"/>
      <c r="B8" s="46"/>
      <c r="C8" s="43" t="s">
        <v>55</v>
      </c>
      <c r="D8" s="44">
        <v>2</v>
      </c>
      <c r="E8" s="2">
        <f>D8*100%/D1</f>
        <v>8.4388185654008432E-3</v>
      </c>
      <c r="F8" s="2"/>
      <c r="G8" s="2"/>
      <c r="H8" s="2"/>
      <c r="I8" s="2"/>
    </row>
    <row r="9" spans="1:9" ht="16.5" x14ac:dyDescent="0.25">
      <c r="A9" s="45"/>
      <c r="B9" s="46"/>
      <c r="C9" s="43" t="s">
        <v>56</v>
      </c>
      <c r="D9" s="44">
        <v>130</v>
      </c>
      <c r="E9" s="48">
        <v>0.74</v>
      </c>
      <c r="F9" s="2"/>
      <c r="G9" s="2"/>
      <c r="H9" s="2"/>
      <c r="I9" s="2"/>
    </row>
    <row r="10" spans="1:9" ht="16.5" x14ac:dyDescent="0.25">
      <c r="A10" s="45"/>
      <c r="B10" s="46"/>
      <c r="C10" s="43" t="s">
        <v>57</v>
      </c>
      <c r="D10" s="44">
        <v>89</v>
      </c>
      <c r="E10" s="2"/>
      <c r="F10" s="2"/>
      <c r="G10" s="2"/>
      <c r="H10" s="2"/>
      <c r="I10" s="2"/>
    </row>
    <row r="11" spans="1:9" ht="16.5" x14ac:dyDescent="0.25">
      <c r="A11" s="45"/>
      <c r="B11" s="46"/>
      <c r="C11" s="43" t="s">
        <v>58</v>
      </c>
      <c r="D11" s="44">
        <v>1</v>
      </c>
      <c r="E11" s="2"/>
      <c r="F11" s="2"/>
      <c r="G11" s="2"/>
      <c r="H11" s="2"/>
      <c r="I11" s="2"/>
    </row>
    <row r="12" spans="1:9" ht="16.5" x14ac:dyDescent="0.25">
      <c r="A12" s="45"/>
      <c r="B12" s="46"/>
      <c r="C12" s="43" t="s">
        <v>59</v>
      </c>
      <c r="D12" s="44"/>
      <c r="E12" s="2"/>
      <c r="F12" s="2"/>
      <c r="G12" s="2"/>
      <c r="H12" s="2"/>
      <c r="I12" s="2"/>
    </row>
    <row r="13" spans="1:9" ht="16.5" x14ac:dyDescent="0.25">
      <c r="A13" s="45"/>
      <c r="B13" s="46"/>
      <c r="C13" s="43" t="s">
        <v>56</v>
      </c>
      <c r="D13" s="44">
        <v>6</v>
      </c>
      <c r="E13" s="2"/>
      <c r="F13" s="2"/>
      <c r="G13" s="2"/>
      <c r="H13" s="2"/>
      <c r="I13" s="2"/>
    </row>
    <row r="14" spans="1:9" ht="16.5" x14ac:dyDescent="0.25">
      <c r="A14" s="45"/>
      <c r="B14" s="46"/>
      <c r="C14" s="43" t="s">
        <v>57</v>
      </c>
      <c r="D14" s="44">
        <v>9</v>
      </c>
      <c r="E14" s="2"/>
      <c r="F14" s="2"/>
      <c r="G14" s="2"/>
      <c r="H14" s="2"/>
      <c r="I14" s="2"/>
    </row>
    <row r="15" spans="1:9" ht="16.5" x14ac:dyDescent="0.25">
      <c r="A15" s="45"/>
      <c r="B15" s="46"/>
      <c r="C15" s="49"/>
      <c r="D15" s="50"/>
      <c r="E15" s="2"/>
      <c r="F15" s="2"/>
      <c r="G15" s="2"/>
      <c r="H15" s="2"/>
      <c r="I15" s="2"/>
    </row>
    <row r="16" spans="1:9" ht="16.5" x14ac:dyDescent="0.25">
      <c r="A16" s="45"/>
      <c r="B16" s="46"/>
      <c r="C16" s="49"/>
      <c r="D16" s="50"/>
      <c r="E16" s="2"/>
      <c r="F16" s="2"/>
      <c r="G16" s="2"/>
      <c r="H16" s="2"/>
      <c r="I16" s="2"/>
    </row>
    <row r="17" spans="1:9" ht="16.5" x14ac:dyDescent="0.25">
      <c r="A17" s="51"/>
      <c r="B17" s="52"/>
      <c r="C17" s="49"/>
      <c r="D17" s="50"/>
      <c r="E17" s="2"/>
      <c r="F17" s="2"/>
      <c r="G17" s="2"/>
      <c r="H17" s="2"/>
      <c r="I17" s="2"/>
    </row>
    <row r="18" spans="1:9" ht="16.5" x14ac:dyDescent="0.25">
      <c r="A18" s="53" t="s">
        <v>60</v>
      </c>
      <c r="B18" s="53"/>
      <c r="C18" s="53"/>
      <c r="D18" s="53"/>
      <c r="E18" s="53"/>
      <c r="F18" s="53"/>
      <c r="G18" s="2"/>
      <c r="H18" s="2"/>
      <c r="I18" s="2"/>
    </row>
    <row r="19" spans="1:9" x14ac:dyDescent="0.25">
      <c r="A19" s="29"/>
      <c r="B19" s="29"/>
      <c r="C19" s="29"/>
      <c r="D19" s="29"/>
      <c r="E19" s="29"/>
      <c r="F19" s="29"/>
      <c r="G19" s="2"/>
      <c r="H19" s="2"/>
      <c r="I19" s="2"/>
    </row>
    <row r="20" spans="1:9" x14ac:dyDescent="0.25">
      <c r="A20" s="54" t="s">
        <v>61</v>
      </c>
      <c r="B20" s="55" t="s">
        <v>62</v>
      </c>
      <c r="C20" s="55"/>
      <c r="D20" s="55"/>
      <c r="E20" s="55" t="s">
        <v>63</v>
      </c>
      <c r="F20" s="55"/>
      <c r="G20" s="2"/>
      <c r="H20" s="2"/>
      <c r="I20" s="2"/>
    </row>
    <row r="21" spans="1:9" x14ac:dyDescent="0.25">
      <c r="A21" s="56">
        <v>1</v>
      </c>
      <c r="B21" s="57" t="s">
        <v>64</v>
      </c>
      <c r="C21" s="58"/>
      <c r="D21" s="58"/>
      <c r="E21" s="58"/>
      <c r="F21" s="59"/>
      <c r="G21" s="2"/>
      <c r="H21" s="2"/>
      <c r="I21" s="2"/>
    </row>
    <row r="22" spans="1:9" x14ac:dyDescent="0.25">
      <c r="A22" s="54"/>
      <c r="B22" s="60" t="s">
        <v>65</v>
      </c>
      <c r="C22" s="60"/>
      <c r="D22" s="44">
        <v>5706</v>
      </c>
      <c r="E22" s="60" t="s">
        <v>65</v>
      </c>
      <c r="F22" s="44">
        <v>272</v>
      </c>
      <c r="G22" s="2"/>
      <c r="H22" s="2"/>
      <c r="I22" s="2"/>
    </row>
    <row r="23" spans="1:9" x14ac:dyDescent="0.25">
      <c r="A23" s="54"/>
      <c r="B23" s="60" t="s">
        <v>66</v>
      </c>
      <c r="C23" s="60"/>
      <c r="D23" s="44">
        <v>122</v>
      </c>
      <c r="E23" s="60" t="s">
        <v>67</v>
      </c>
      <c r="F23" s="44">
        <v>1111</v>
      </c>
      <c r="G23" s="2"/>
      <c r="H23" s="2"/>
      <c r="I23" s="61"/>
    </row>
    <row r="24" spans="1:9" x14ac:dyDescent="0.25">
      <c r="A24" s="54"/>
      <c r="B24" s="60" t="s">
        <v>68</v>
      </c>
      <c r="C24" s="60"/>
      <c r="D24" s="44">
        <v>1039</v>
      </c>
      <c r="E24" s="44" t="s">
        <v>69</v>
      </c>
      <c r="F24" s="44">
        <v>3000</v>
      </c>
      <c r="G24" s="2"/>
      <c r="H24" s="2"/>
      <c r="I24" s="61"/>
    </row>
    <row r="25" spans="1:9" x14ac:dyDescent="0.25">
      <c r="A25" s="54"/>
      <c r="B25" s="3" t="s">
        <v>70</v>
      </c>
      <c r="C25" s="3"/>
      <c r="D25" s="3">
        <f>SUM(D22:D24)</f>
        <v>6867</v>
      </c>
      <c r="E25" s="3"/>
      <c r="F25" s="3">
        <f>SUM(F22:F24)</f>
        <v>4383</v>
      </c>
      <c r="G25" s="2">
        <f>D25+F25</f>
        <v>11250</v>
      </c>
      <c r="H25" s="2"/>
      <c r="I25" s="61"/>
    </row>
    <row r="26" spans="1:9" x14ac:dyDescent="0.25">
      <c r="A26" s="54"/>
      <c r="B26" s="44" t="s">
        <v>71</v>
      </c>
      <c r="C26" s="44"/>
      <c r="D26" s="44">
        <v>1202</v>
      </c>
      <c r="E26" s="44"/>
      <c r="F26" s="44"/>
      <c r="G26" s="2"/>
      <c r="H26" s="2"/>
      <c r="I26" s="61"/>
    </row>
    <row r="27" spans="1:9" x14ac:dyDescent="0.25">
      <c r="A27" s="56">
        <v>2</v>
      </c>
      <c r="B27" s="3" t="s">
        <v>72</v>
      </c>
      <c r="C27" s="3"/>
      <c r="D27" s="3">
        <f>D25-D26</f>
        <v>5665</v>
      </c>
      <c r="E27" s="44"/>
      <c r="F27" s="3">
        <f>F25</f>
        <v>4383</v>
      </c>
      <c r="G27" s="2"/>
      <c r="H27" s="2"/>
      <c r="I27" s="2"/>
    </row>
    <row r="28" spans="1:9" x14ac:dyDescent="0.25">
      <c r="A28" s="56">
        <v>3</v>
      </c>
      <c r="B28" s="3" t="s">
        <v>73</v>
      </c>
      <c r="C28" s="3"/>
      <c r="D28" s="3">
        <f>D27/25</f>
        <v>226.6</v>
      </c>
      <c r="E28" s="3"/>
      <c r="F28" s="3">
        <f>F25/20</f>
        <v>219.15</v>
      </c>
      <c r="G28" s="2"/>
      <c r="H28" s="2"/>
      <c r="I28" s="2"/>
    </row>
    <row r="29" spans="1:9" x14ac:dyDescent="0.25">
      <c r="A29" s="56">
        <v>4</v>
      </c>
      <c r="B29" s="3" t="s">
        <v>74</v>
      </c>
      <c r="C29" s="3"/>
      <c r="D29" s="3"/>
      <c r="E29" s="3"/>
      <c r="F29" s="3"/>
      <c r="G29" s="2"/>
      <c r="H29" s="2"/>
      <c r="I29" s="2"/>
    </row>
    <row r="30" spans="1:9" x14ac:dyDescent="0.25">
      <c r="A30" s="54"/>
      <c r="B30" s="60" t="s">
        <v>75</v>
      </c>
      <c r="C30" s="60">
        <v>50</v>
      </c>
      <c r="D30" s="44">
        <v>50</v>
      </c>
      <c r="E30" s="44"/>
      <c r="F30" s="44">
        <v>39</v>
      </c>
      <c r="G30" s="2"/>
      <c r="H30" s="2"/>
      <c r="I30" s="2"/>
    </row>
    <row r="31" spans="1:9" x14ac:dyDescent="0.25">
      <c r="A31" s="54"/>
      <c r="B31" s="60" t="s">
        <v>76</v>
      </c>
      <c r="C31" s="60">
        <v>80</v>
      </c>
      <c r="D31" s="44">
        <v>104</v>
      </c>
      <c r="E31" s="44"/>
      <c r="F31" s="44">
        <v>50</v>
      </c>
      <c r="G31" s="2"/>
      <c r="H31" s="2"/>
      <c r="I31" s="2"/>
    </row>
    <row r="32" spans="1:9" x14ac:dyDescent="0.25">
      <c r="A32" s="54"/>
      <c r="B32" s="60" t="s">
        <v>77</v>
      </c>
      <c r="C32" s="60"/>
      <c r="D32" s="44"/>
      <c r="E32" s="44"/>
      <c r="F32" s="44">
        <v>2</v>
      </c>
      <c r="G32" s="2"/>
      <c r="H32" s="2"/>
      <c r="I32" s="2"/>
    </row>
    <row r="33" spans="1:9" x14ac:dyDescent="0.25">
      <c r="A33" s="54"/>
      <c r="B33" s="60" t="s">
        <v>78</v>
      </c>
      <c r="C33" s="60"/>
      <c r="D33" s="44">
        <f>SUM(D30:D31)</f>
        <v>154</v>
      </c>
      <c r="E33" s="44"/>
      <c r="F33" s="44"/>
      <c r="G33" s="2"/>
      <c r="H33" s="2"/>
      <c r="I33" s="2"/>
    </row>
    <row r="34" spans="1:9" x14ac:dyDescent="0.25">
      <c r="A34" s="56">
        <v>5</v>
      </c>
      <c r="B34" s="3" t="s">
        <v>79</v>
      </c>
      <c r="C34" s="3"/>
      <c r="D34" s="3">
        <f>D35+D36</f>
        <v>73</v>
      </c>
      <c r="E34" s="44"/>
      <c r="F34" s="3">
        <f>F35+F36</f>
        <v>128</v>
      </c>
      <c r="G34" s="62">
        <f>D34+F34</f>
        <v>201</v>
      </c>
      <c r="H34" s="2"/>
      <c r="I34" s="2"/>
    </row>
    <row r="35" spans="1:9" x14ac:dyDescent="0.25">
      <c r="A35" s="54"/>
      <c r="B35" s="60" t="s">
        <v>80</v>
      </c>
      <c r="C35" s="44"/>
      <c r="D35" s="44">
        <v>73</v>
      </c>
      <c r="E35" s="44"/>
      <c r="F35" s="44">
        <v>66</v>
      </c>
      <c r="G35" s="2">
        <f>D35+F35</f>
        <v>139</v>
      </c>
      <c r="H35" s="2"/>
      <c r="I35" s="2"/>
    </row>
    <row r="36" spans="1:9" x14ac:dyDescent="0.25">
      <c r="A36" s="54"/>
      <c r="B36" s="60" t="s">
        <v>81</v>
      </c>
      <c r="C36" s="44"/>
      <c r="D36" s="44"/>
      <c r="E36" s="44"/>
      <c r="F36" s="44">
        <v>62</v>
      </c>
      <c r="G36" s="2"/>
      <c r="H36" s="2"/>
      <c r="I36" s="2"/>
    </row>
    <row r="37" spans="1:9" x14ac:dyDescent="0.25">
      <c r="A37" s="54">
        <v>6</v>
      </c>
      <c r="B37" s="44" t="s">
        <v>47</v>
      </c>
      <c r="C37" s="44"/>
      <c r="D37" s="44">
        <f>D33+D35</f>
        <v>227</v>
      </c>
      <c r="E37" s="44"/>
      <c r="F37" s="44">
        <f>SUM(F30:F36)</f>
        <v>347</v>
      </c>
      <c r="G37" s="2"/>
      <c r="H37" s="2"/>
      <c r="I37" s="2"/>
    </row>
    <row r="38" spans="1:9" x14ac:dyDescent="0.25">
      <c r="A38" s="54"/>
      <c r="B38" s="60" t="s">
        <v>81</v>
      </c>
      <c r="C38" s="44"/>
      <c r="D38" s="44">
        <f>D30+D31</f>
        <v>154</v>
      </c>
      <c r="E38" s="44"/>
      <c r="F38" s="44">
        <f>F30+F31+F32+F36</f>
        <v>153</v>
      </c>
      <c r="G38" s="2"/>
      <c r="H38" s="2"/>
      <c r="I38" s="2"/>
    </row>
    <row r="39" spans="1:9" x14ac:dyDescent="0.25">
      <c r="A39" s="54"/>
      <c r="B39" s="60" t="s">
        <v>80</v>
      </c>
      <c r="C39" s="44"/>
      <c r="D39" s="44">
        <f>D35</f>
        <v>73</v>
      </c>
      <c r="E39" s="44"/>
      <c r="F39" s="44">
        <v>66</v>
      </c>
      <c r="G39" s="2"/>
      <c r="H39" s="2"/>
      <c r="I39" s="2"/>
    </row>
    <row r="40" spans="1:9" x14ac:dyDescent="0.25">
      <c r="A40" s="54"/>
      <c r="B40" s="44" t="s">
        <v>82</v>
      </c>
      <c r="C40" s="44"/>
      <c r="D40" s="3">
        <f>D37*70%</f>
        <v>158.89999999999998</v>
      </c>
      <c r="E40" s="44"/>
      <c r="F40" s="3">
        <f>F37*70%</f>
        <v>242.89999999999998</v>
      </c>
      <c r="G40" s="2"/>
      <c r="H40" s="2"/>
      <c r="I40" s="2"/>
    </row>
    <row r="41" spans="1:9" x14ac:dyDescent="0.25">
      <c r="A41" s="40"/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40"/>
      <c r="B42" s="44" t="s">
        <v>83</v>
      </c>
      <c r="C42" s="44">
        <v>2017</v>
      </c>
      <c r="D42" s="44">
        <v>2018</v>
      </c>
      <c r="E42" s="44">
        <v>2019</v>
      </c>
      <c r="F42" s="44">
        <v>2020</v>
      </c>
      <c r="G42" s="44">
        <v>2021</v>
      </c>
      <c r="H42" s="44">
        <v>2022</v>
      </c>
      <c r="I42" s="2"/>
    </row>
    <row r="43" spans="1:9" x14ac:dyDescent="0.25">
      <c r="A43" s="63"/>
      <c r="B43" s="3" t="s">
        <v>47</v>
      </c>
      <c r="C43" s="3">
        <f>C44+C45</f>
        <v>201</v>
      </c>
      <c r="D43" s="3"/>
      <c r="E43" s="3"/>
      <c r="F43" s="3"/>
      <c r="G43" s="3"/>
      <c r="H43" s="3"/>
      <c r="I43" s="62"/>
    </row>
    <row r="44" spans="1:9" x14ac:dyDescent="0.25">
      <c r="A44" s="40"/>
      <c r="B44" s="60" t="s">
        <v>84</v>
      </c>
      <c r="C44" s="44">
        <v>62</v>
      </c>
      <c r="D44" s="44"/>
      <c r="E44" s="44"/>
      <c r="F44" s="44"/>
      <c r="G44" s="44"/>
      <c r="H44" s="44"/>
      <c r="I44" s="2"/>
    </row>
    <row r="45" spans="1:9" x14ac:dyDescent="0.25">
      <c r="A45" s="40"/>
      <c r="B45" s="44" t="s">
        <v>59</v>
      </c>
      <c r="C45" s="44">
        <v>139</v>
      </c>
      <c r="D45" s="44"/>
      <c r="E45" s="44"/>
      <c r="F45" s="44"/>
      <c r="G45" s="44"/>
      <c r="H45" s="44"/>
      <c r="I45" s="2"/>
    </row>
  </sheetData>
  <mergeCells count="8">
    <mergeCell ref="B21:F21"/>
    <mergeCell ref="A2:B2"/>
    <mergeCell ref="A3:B3"/>
    <mergeCell ref="A4:B4"/>
    <mergeCell ref="A18:F18"/>
    <mergeCell ref="A19:F19"/>
    <mergeCell ref="B20:D20"/>
    <mergeCell ref="E20:F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B10" workbookViewId="0">
      <selection activeCell="F11" sqref="F11"/>
    </sheetView>
  </sheetViews>
  <sheetFormatPr defaultRowHeight="15" x14ac:dyDescent="0.25"/>
  <cols>
    <col min="1" max="1" width="15.7109375" customWidth="1"/>
    <col min="2" max="2" width="18.5703125" customWidth="1"/>
    <col min="3" max="3" width="47.28515625" customWidth="1"/>
    <col min="4" max="4" width="25" customWidth="1"/>
    <col min="6" max="6" width="23.5703125" customWidth="1"/>
  </cols>
  <sheetData>
    <row r="1" spans="1:6" ht="18.75" x14ac:dyDescent="0.3">
      <c r="A1" s="65" t="s">
        <v>85</v>
      </c>
      <c r="B1" s="64"/>
      <c r="C1" s="64"/>
      <c r="D1" s="64"/>
      <c r="E1" s="64"/>
      <c r="F1" s="64"/>
    </row>
    <row r="2" spans="1:6" ht="18.75" x14ac:dyDescent="0.3">
      <c r="A2" s="64" t="s">
        <v>95</v>
      </c>
      <c r="B2" s="64"/>
      <c r="C2" s="64" t="s">
        <v>86</v>
      </c>
      <c r="D2" s="64" t="s">
        <v>87</v>
      </c>
      <c r="E2" s="64"/>
      <c r="F2" s="64"/>
    </row>
    <row r="3" spans="1:6" ht="18.75" x14ac:dyDescent="0.3">
      <c r="A3" s="64">
        <v>7</v>
      </c>
      <c r="B3" s="64"/>
      <c r="C3" s="64">
        <f>A3*36000000</f>
        <v>252000000</v>
      </c>
      <c r="D3" s="64">
        <v>90</v>
      </c>
      <c r="E3" s="64">
        <f>D3*A3</f>
        <v>630</v>
      </c>
      <c r="F3" s="64">
        <f>E3*30*20000</f>
        <v>378000000</v>
      </c>
    </row>
    <row r="4" spans="1:6" ht="18.75" x14ac:dyDescent="0.3">
      <c r="A4" s="64">
        <v>2</v>
      </c>
      <c r="B4" s="64"/>
      <c r="C4" s="64">
        <f t="shared" ref="C4:C11" si="0">A4*36000000</f>
        <v>72000000</v>
      </c>
      <c r="D4" s="64">
        <v>90</v>
      </c>
      <c r="E4" s="64">
        <f t="shared" ref="E4:E11" si="1">D4*A4</f>
        <v>180</v>
      </c>
      <c r="F4" s="64">
        <f t="shared" ref="F4:F11" si="2">E4*30*20000</f>
        <v>108000000</v>
      </c>
    </row>
    <row r="5" spans="1:6" ht="18.75" x14ac:dyDescent="0.3">
      <c r="A5" s="64">
        <v>10</v>
      </c>
      <c r="B5" s="64"/>
      <c r="C5" s="64">
        <f t="shared" si="0"/>
        <v>360000000</v>
      </c>
      <c r="D5" s="64">
        <v>90</v>
      </c>
      <c r="E5" s="64">
        <f t="shared" si="1"/>
        <v>900</v>
      </c>
      <c r="F5" s="64">
        <f t="shared" si="2"/>
        <v>540000000</v>
      </c>
    </row>
    <row r="6" spans="1:6" ht="18.75" x14ac:dyDescent="0.3">
      <c r="A6" s="64">
        <v>6</v>
      </c>
      <c r="B6" s="64"/>
      <c r="C6" s="64">
        <f t="shared" si="0"/>
        <v>216000000</v>
      </c>
      <c r="D6" s="64">
        <v>90</v>
      </c>
      <c r="E6" s="64">
        <f t="shared" si="1"/>
        <v>540</v>
      </c>
      <c r="F6" s="64">
        <f t="shared" si="2"/>
        <v>324000000</v>
      </c>
    </row>
    <row r="7" spans="1:6" ht="18.75" x14ac:dyDescent="0.3">
      <c r="A7" s="64">
        <v>11</v>
      </c>
      <c r="B7" s="64"/>
      <c r="C7" s="64">
        <f t="shared" si="0"/>
        <v>396000000</v>
      </c>
      <c r="D7" s="64">
        <v>90</v>
      </c>
      <c r="E7" s="64">
        <f t="shared" si="1"/>
        <v>990</v>
      </c>
      <c r="F7" s="64">
        <f t="shared" si="2"/>
        <v>594000000</v>
      </c>
    </row>
    <row r="8" spans="1:6" ht="18.75" x14ac:dyDescent="0.3">
      <c r="A8" s="64">
        <v>4</v>
      </c>
      <c r="B8" s="64"/>
      <c r="C8" s="64">
        <f t="shared" si="0"/>
        <v>144000000</v>
      </c>
      <c r="D8" s="64">
        <v>90</v>
      </c>
      <c r="E8" s="64">
        <f t="shared" si="1"/>
        <v>360</v>
      </c>
      <c r="F8" s="64">
        <f t="shared" si="2"/>
        <v>216000000</v>
      </c>
    </row>
    <row r="9" spans="1:6" ht="18.75" x14ac:dyDescent="0.3">
      <c r="A9" s="64">
        <v>14</v>
      </c>
      <c r="B9" s="64"/>
      <c r="C9" s="64">
        <f t="shared" si="0"/>
        <v>504000000</v>
      </c>
      <c r="D9" s="64">
        <v>90</v>
      </c>
      <c r="E9" s="64">
        <f t="shared" si="1"/>
        <v>1260</v>
      </c>
      <c r="F9" s="64">
        <f t="shared" si="2"/>
        <v>756000000</v>
      </c>
    </row>
    <row r="10" spans="1:6" ht="18.75" x14ac:dyDescent="0.3">
      <c r="A10" s="64">
        <v>5</v>
      </c>
      <c r="B10" s="64"/>
      <c r="C10" s="64">
        <f t="shared" si="0"/>
        <v>180000000</v>
      </c>
      <c r="D10" s="64">
        <v>90</v>
      </c>
      <c r="E10" s="64">
        <f t="shared" si="1"/>
        <v>450</v>
      </c>
      <c r="F10" s="64">
        <f t="shared" si="2"/>
        <v>270000000</v>
      </c>
    </row>
    <row r="11" spans="1:6" ht="18.75" x14ac:dyDescent="0.3">
      <c r="A11" s="64">
        <v>1</v>
      </c>
      <c r="B11" s="64"/>
      <c r="C11" s="64">
        <f t="shared" si="0"/>
        <v>36000000</v>
      </c>
      <c r="D11" s="64">
        <v>90</v>
      </c>
      <c r="E11" s="64">
        <f t="shared" si="1"/>
        <v>90</v>
      </c>
      <c r="F11" s="64">
        <f t="shared" si="2"/>
        <v>54000000</v>
      </c>
    </row>
    <row r="12" spans="1:6" ht="18.75" x14ac:dyDescent="0.3">
      <c r="A12" s="64">
        <v>60</v>
      </c>
      <c r="B12" s="64"/>
      <c r="C12" s="65">
        <f>SUM(C3:C11)</f>
        <v>2160000000</v>
      </c>
      <c r="D12" s="64"/>
      <c r="E12" s="65">
        <f>SUM(E3:E11)</f>
        <v>5400</v>
      </c>
      <c r="F12" s="64">
        <f>SUM(F3:F11)</f>
        <v>3240000000</v>
      </c>
    </row>
    <row r="13" spans="1:6" ht="18.75" x14ac:dyDescent="0.3">
      <c r="A13" s="64"/>
      <c r="B13" s="64"/>
      <c r="C13" s="66" t="s">
        <v>88</v>
      </c>
      <c r="D13" s="64"/>
      <c r="E13" s="64"/>
      <c r="F13" s="64"/>
    </row>
    <row r="14" spans="1:6" ht="18.75" x14ac:dyDescent="0.3">
      <c r="A14" s="65" t="s">
        <v>89</v>
      </c>
      <c r="B14" s="64"/>
      <c r="C14" s="65"/>
      <c r="D14" s="64"/>
      <c r="E14" s="64"/>
      <c r="F14" s="64"/>
    </row>
    <row r="15" spans="1:6" ht="18.75" x14ac:dyDescent="0.3">
      <c r="A15" s="64" t="s">
        <v>90</v>
      </c>
      <c r="B15" s="64">
        <v>51</v>
      </c>
      <c r="C15" s="64">
        <v>20000000</v>
      </c>
      <c r="D15" s="64">
        <f>C15*B15</f>
        <v>1020000000</v>
      </c>
      <c r="E15" s="64"/>
      <c r="F15" s="64"/>
    </row>
    <row r="16" spans="1:6" ht="18.75" x14ac:dyDescent="0.3">
      <c r="A16" s="64" t="s">
        <v>91</v>
      </c>
      <c r="B16" s="64">
        <v>4</v>
      </c>
      <c r="C16" s="64">
        <v>683400000</v>
      </c>
      <c r="D16" s="64">
        <f>C16*B16</f>
        <v>2733600000</v>
      </c>
      <c r="E16" s="64"/>
      <c r="F16" s="64"/>
    </row>
    <row r="17" spans="1:6" ht="18.75" x14ac:dyDescent="0.3">
      <c r="A17" s="64" t="s">
        <v>92</v>
      </c>
      <c r="B17" s="64">
        <v>5</v>
      </c>
      <c r="C17" s="64">
        <v>683400000</v>
      </c>
      <c r="D17" s="64">
        <f>C17*B17</f>
        <v>3417000000</v>
      </c>
      <c r="E17" s="64"/>
      <c r="F17" s="64">
        <f>1800*20000</f>
        <v>36000000</v>
      </c>
    </row>
    <row r="18" spans="1:6" ht="18.75" x14ac:dyDescent="0.3">
      <c r="A18" s="64"/>
      <c r="B18" s="64"/>
      <c r="C18" s="64" t="s">
        <v>93</v>
      </c>
      <c r="D18" s="65">
        <f>SUM(D15:D17)</f>
        <v>7170600000</v>
      </c>
      <c r="E18" s="64"/>
      <c r="F18" s="64"/>
    </row>
    <row r="19" spans="1:6" ht="18.75" x14ac:dyDescent="0.3">
      <c r="A19" s="2"/>
      <c r="B19" s="64"/>
      <c r="C19" s="65" t="s">
        <v>85</v>
      </c>
      <c r="D19" s="65">
        <f>C12+F12</f>
        <v>5400000000</v>
      </c>
      <c r="E19" s="64"/>
      <c r="F19" s="64"/>
    </row>
    <row r="20" spans="1:6" ht="18.75" x14ac:dyDescent="0.3">
      <c r="A20" s="64"/>
      <c r="B20" s="64"/>
      <c r="C20" s="64" t="s">
        <v>94</v>
      </c>
      <c r="D20" s="65">
        <f>D18+D19</f>
        <v>12570600000</v>
      </c>
      <c r="E20" s="64"/>
      <c r="F20" s="64"/>
    </row>
    <row r="21" spans="1:6" ht="18.75" x14ac:dyDescent="0.3">
      <c r="A21" s="64"/>
      <c r="B21" s="64"/>
      <c r="C21" s="67"/>
      <c r="D21" s="64"/>
      <c r="E21" s="64"/>
      <c r="F21" s="6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4" workbookViewId="0">
      <selection activeCell="C28" sqref="C28"/>
    </sheetView>
  </sheetViews>
  <sheetFormatPr defaultRowHeight="16.5" x14ac:dyDescent="0.25"/>
  <cols>
    <col min="1" max="1" width="7.5703125" style="9" customWidth="1"/>
    <col min="2" max="2" width="50.7109375" style="9" customWidth="1"/>
    <col min="3" max="3" width="25.28515625" style="9" customWidth="1"/>
    <col min="4" max="4" width="23.5703125" style="9" customWidth="1"/>
    <col min="5" max="5" width="25.28515625" style="9" customWidth="1"/>
    <col min="6" max="6" width="21.140625" style="9" customWidth="1"/>
    <col min="7" max="16384" width="9.140625" style="9"/>
  </cols>
  <sheetData>
    <row r="1" spans="1:5" ht="22.5" x14ac:dyDescent="0.3">
      <c r="A1" s="28" t="s">
        <v>7</v>
      </c>
      <c r="B1" s="28"/>
      <c r="C1" s="28"/>
      <c r="D1" s="28"/>
      <c r="E1" s="28"/>
    </row>
    <row r="3" spans="1:5" ht="30" customHeight="1" x14ac:dyDescent="0.25">
      <c r="A3" s="20" t="s">
        <v>6</v>
      </c>
      <c r="B3" s="20" t="s">
        <v>8</v>
      </c>
      <c r="C3" s="20" t="s">
        <v>9</v>
      </c>
      <c r="D3" s="20" t="s">
        <v>10</v>
      </c>
      <c r="E3" s="11" t="s">
        <v>45</v>
      </c>
    </row>
    <row r="4" spans="1:5" x14ac:dyDescent="0.25">
      <c r="A4" s="7" t="s">
        <v>1</v>
      </c>
      <c r="B4" s="12" t="s">
        <v>11</v>
      </c>
      <c r="C4" s="13">
        <f>SUM(C5:C8)</f>
        <v>36179716000</v>
      </c>
      <c r="D4" s="7"/>
      <c r="E4" s="14">
        <f>D4+C4</f>
        <v>36179716000</v>
      </c>
    </row>
    <row r="5" spans="1:5" x14ac:dyDescent="0.25">
      <c r="A5" s="7">
        <v>1</v>
      </c>
      <c r="B5" s="7" t="s">
        <v>12</v>
      </c>
      <c r="C5" s="6">
        <v>5000000000</v>
      </c>
      <c r="D5" s="6"/>
      <c r="E5" s="15">
        <f t="shared" ref="E5:E12" si="0">D5+C5</f>
        <v>5000000000</v>
      </c>
    </row>
    <row r="6" spans="1:5" x14ac:dyDescent="0.25">
      <c r="A6" s="7">
        <v>2</v>
      </c>
      <c r="B6" s="7" t="s">
        <v>13</v>
      </c>
      <c r="C6" s="6">
        <v>13609116000</v>
      </c>
      <c r="D6" s="6"/>
      <c r="E6" s="15">
        <f t="shared" si="0"/>
        <v>13609116000</v>
      </c>
    </row>
    <row r="7" spans="1:5" x14ac:dyDescent="0.25">
      <c r="A7" s="7">
        <v>3</v>
      </c>
      <c r="B7" s="7" t="s">
        <v>14</v>
      </c>
      <c r="C7" s="6">
        <v>5000000000</v>
      </c>
      <c r="D7" s="6"/>
      <c r="E7" s="15">
        <f t="shared" si="0"/>
        <v>5000000000</v>
      </c>
    </row>
    <row r="8" spans="1:5" x14ac:dyDescent="0.25">
      <c r="A8" s="7">
        <v>4</v>
      </c>
      <c r="B8" s="7" t="s">
        <v>19</v>
      </c>
      <c r="C8" s="6">
        <v>12570600000</v>
      </c>
      <c r="D8" s="6"/>
      <c r="E8" s="15">
        <f t="shared" si="0"/>
        <v>12570600000</v>
      </c>
    </row>
    <row r="9" spans="1:5" x14ac:dyDescent="0.25">
      <c r="A9" s="7" t="s">
        <v>2</v>
      </c>
      <c r="B9" s="12" t="s">
        <v>15</v>
      </c>
      <c r="C9" s="16">
        <f>SUM(C10:C12)</f>
        <v>533883474935</v>
      </c>
      <c r="D9" s="6"/>
      <c r="E9" s="14">
        <f>SUM(E10:E12)</f>
        <v>1295681074656</v>
      </c>
    </row>
    <row r="10" spans="1:5" x14ac:dyDescent="0.25">
      <c r="A10" s="7">
        <v>1</v>
      </c>
      <c r="B10" s="7" t="s">
        <v>16</v>
      </c>
      <c r="C10" s="6">
        <v>10000000000</v>
      </c>
      <c r="D10" s="6"/>
      <c r="E10" s="15">
        <f t="shared" si="0"/>
        <v>10000000000</v>
      </c>
    </row>
    <row r="11" spans="1:5" x14ac:dyDescent="0.25">
      <c r="A11" s="7">
        <v>2</v>
      </c>
      <c r="B11" s="7" t="s">
        <v>17</v>
      </c>
      <c r="C11" s="6">
        <v>270000000000</v>
      </c>
      <c r="D11" s="6">
        <v>588000000000</v>
      </c>
      <c r="E11" s="15">
        <f t="shared" si="0"/>
        <v>858000000000</v>
      </c>
    </row>
    <row r="12" spans="1:5" x14ac:dyDescent="0.25">
      <c r="A12" s="7">
        <v>3</v>
      </c>
      <c r="B12" s="7" t="s">
        <v>18</v>
      </c>
      <c r="C12" s="19">
        <v>253883474935</v>
      </c>
      <c r="D12" s="6">
        <v>173797599721</v>
      </c>
      <c r="E12" s="15">
        <f t="shared" si="0"/>
        <v>427681074656</v>
      </c>
    </row>
    <row r="13" spans="1:5" x14ac:dyDescent="0.25">
      <c r="A13" s="12" t="s">
        <v>5</v>
      </c>
      <c r="B13" s="25" t="s">
        <v>32</v>
      </c>
      <c r="C13" s="16"/>
      <c r="D13" s="16"/>
      <c r="E13" s="13"/>
    </row>
    <row r="14" spans="1:5" s="8" customFormat="1" x14ac:dyDescent="0.25">
      <c r="A14" s="12" t="s">
        <v>3</v>
      </c>
      <c r="B14" s="17" t="s">
        <v>24</v>
      </c>
      <c r="C14" s="26">
        <v>0</v>
      </c>
      <c r="D14" s="27"/>
      <c r="E14" s="13">
        <f>SUM(E15:E24)</f>
        <v>32681224991.688671</v>
      </c>
    </row>
    <row r="15" spans="1:5" x14ac:dyDescent="0.25">
      <c r="A15" s="5">
        <v>1</v>
      </c>
      <c r="B15" s="18" t="s">
        <v>26</v>
      </c>
      <c r="C15" s="21"/>
      <c r="D15" s="5"/>
      <c r="E15" s="6">
        <v>11880748209.240534</v>
      </c>
    </row>
    <row r="16" spans="1:5" x14ac:dyDescent="0.25">
      <c r="A16" s="5">
        <v>2</v>
      </c>
      <c r="B16" s="18" t="s">
        <v>25</v>
      </c>
      <c r="C16" s="21"/>
      <c r="D16" s="5"/>
      <c r="E16" s="22">
        <v>2788241661.9986405</v>
      </c>
    </row>
    <row r="17" spans="1:5" x14ac:dyDescent="0.25">
      <c r="A17" s="5">
        <v>3</v>
      </c>
      <c r="B17" s="18" t="s">
        <v>27</v>
      </c>
      <c r="C17" s="7"/>
      <c r="D17" s="7"/>
      <c r="E17" s="6">
        <v>7698259343.8080006</v>
      </c>
    </row>
    <row r="18" spans="1:5" x14ac:dyDescent="0.25">
      <c r="A18" s="5">
        <v>4</v>
      </c>
      <c r="B18" s="18" t="s">
        <v>41</v>
      </c>
      <c r="C18" s="7"/>
      <c r="D18" s="7"/>
      <c r="E18" s="6">
        <v>266787454.37041283</v>
      </c>
    </row>
    <row r="19" spans="1:5" x14ac:dyDescent="0.25">
      <c r="A19" s="5"/>
      <c r="B19" s="18" t="s">
        <v>42</v>
      </c>
      <c r="C19" s="7"/>
      <c r="D19" s="7"/>
      <c r="E19" s="6">
        <v>358849920</v>
      </c>
    </row>
    <row r="20" spans="1:5" x14ac:dyDescent="0.25">
      <c r="A20" s="5">
        <v>5</v>
      </c>
      <c r="B20" s="18" t="s">
        <v>37</v>
      </c>
      <c r="C20" s="7"/>
      <c r="D20" s="7"/>
      <c r="E20" s="6">
        <v>50000000</v>
      </c>
    </row>
    <row r="21" spans="1:5" x14ac:dyDescent="0.25">
      <c r="A21" s="5">
        <v>6</v>
      </c>
      <c r="B21" s="18" t="s">
        <v>28</v>
      </c>
      <c r="C21" s="7"/>
      <c r="D21" s="7"/>
      <c r="E21" s="23">
        <v>7866449787.8698902</v>
      </c>
    </row>
    <row r="22" spans="1:5" x14ac:dyDescent="0.25">
      <c r="A22" s="5">
        <v>7</v>
      </c>
      <c r="B22" s="18" t="s">
        <v>29</v>
      </c>
      <c r="C22" s="7"/>
      <c r="D22" s="7"/>
      <c r="E22" s="6">
        <v>225697071.59999999</v>
      </c>
    </row>
    <row r="23" spans="1:5" x14ac:dyDescent="0.25">
      <c r="A23" s="5">
        <v>8</v>
      </c>
      <c r="B23" s="18" t="s">
        <v>30</v>
      </c>
      <c r="C23" s="7"/>
      <c r="D23" s="7"/>
      <c r="E23" s="6">
        <v>480702910.27639937</v>
      </c>
    </row>
    <row r="24" spans="1:5" x14ac:dyDescent="0.25">
      <c r="A24" s="5">
        <v>9</v>
      </c>
      <c r="B24" s="18" t="s">
        <v>31</v>
      </c>
      <c r="C24" s="7"/>
      <c r="D24" s="7"/>
      <c r="E24" s="23">
        <v>1065488632.5247999</v>
      </c>
    </row>
    <row r="25" spans="1:5" s="8" customFormat="1" x14ac:dyDescent="0.25">
      <c r="A25" s="12" t="s">
        <v>4</v>
      </c>
      <c r="B25" s="17" t="s">
        <v>33</v>
      </c>
      <c r="C25" s="12"/>
      <c r="D25" s="12"/>
      <c r="E25" s="13">
        <f>SUM(E26:E27)</f>
        <v>204681302347.15329</v>
      </c>
    </row>
    <row r="26" spans="1:5" x14ac:dyDescent="0.25">
      <c r="A26" s="5">
        <v>1</v>
      </c>
      <c r="B26" s="18" t="s">
        <v>36</v>
      </c>
      <c r="C26" s="7"/>
      <c r="D26" s="24"/>
      <c r="E26" s="6">
        <v>136454201564.76886</v>
      </c>
    </row>
    <row r="27" spans="1:5" x14ac:dyDescent="0.25">
      <c r="A27" s="5">
        <v>2</v>
      </c>
      <c r="B27" s="18" t="s">
        <v>35</v>
      </c>
      <c r="C27" s="7"/>
      <c r="D27" s="24"/>
      <c r="E27" s="6">
        <v>68227100782.38443</v>
      </c>
    </row>
    <row r="28" spans="1:5" s="8" customFormat="1" x14ac:dyDescent="0.25">
      <c r="A28" s="12"/>
      <c r="B28" s="17" t="s">
        <v>34</v>
      </c>
      <c r="C28" s="13"/>
      <c r="D28" s="12"/>
      <c r="E28" s="13">
        <f>E25+E14+E9+E4</f>
        <v>1569223317994.842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C13" sqref="C13"/>
    </sheetView>
  </sheetViews>
  <sheetFormatPr defaultRowHeight="15" x14ac:dyDescent="0.25"/>
  <cols>
    <col min="1" max="1" width="19.28515625" style="2" customWidth="1"/>
    <col min="2" max="2" width="21.42578125" style="2" customWidth="1"/>
    <col min="3" max="3" width="23.5703125" style="2" customWidth="1"/>
    <col min="4" max="4" width="21" style="2" customWidth="1"/>
    <col min="5" max="5" width="20.140625" style="2" customWidth="1"/>
    <col min="6" max="6" width="21.42578125" style="2" customWidth="1"/>
    <col min="7" max="7" width="20.5703125" style="2" customWidth="1"/>
    <col min="8" max="8" width="20.42578125" style="2" customWidth="1"/>
    <col min="9" max="16384" width="9.140625" style="2"/>
  </cols>
  <sheetData>
    <row r="1" spans="1:8" ht="21.75" customHeight="1" x14ac:dyDescent="0.3">
      <c r="A1" s="37" t="s">
        <v>46</v>
      </c>
      <c r="B1" s="37"/>
      <c r="C1" s="37"/>
      <c r="D1" s="37"/>
      <c r="E1" s="37"/>
      <c r="F1" s="37"/>
      <c r="G1" s="37"/>
    </row>
    <row r="2" spans="1:8" ht="21.75" customHeight="1" x14ac:dyDescent="0.3">
      <c r="A2" s="36"/>
      <c r="B2" s="36"/>
      <c r="C2" s="36"/>
      <c r="D2" s="36"/>
      <c r="E2" s="36"/>
      <c r="F2" s="36"/>
      <c r="G2" s="36"/>
    </row>
    <row r="3" spans="1:8" s="31" customFormat="1" ht="27" customHeight="1" x14ac:dyDescent="0.3">
      <c r="A3" s="20" t="s">
        <v>23</v>
      </c>
      <c r="B3" s="20">
        <v>2017</v>
      </c>
      <c r="C3" s="20">
        <v>2018</v>
      </c>
      <c r="D3" s="20">
        <v>2019</v>
      </c>
      <c r="E3" s="20">
        <v>2020</v>
      </c>
      <c r="F3" s="20">
        <v>2021</v>
      </c>
      <c r="G3" s="20">
        <v>2022</v>
      </c>
    </row>
    <row r="4" spans="1:8" s="31" customFormat="1" ht="27" customHeight="1" x14ac:dyDescent="0.3">
      <c r="A4" s="7" t="s">
        <v>20</v>
      </c>
      <c r="B4" s="6">
        <v>2268186000</v>
      </c>
      <c r="C4" s="6">
        <v>2268186000</v>
      </c>
      <c r="D4" s="6">
        <v>2268186000</v>
      </c>
      <c r="E4" s="6">
        <v>2268186000</v>
      </c>
      <c r="F4" s="6">
        <v>2268186000</v>
      </c>
      <c r="G4" s="6">
        <v>2268186000</v>
      </c>
      <c r="H4" s="32"/>
    </row>
    <row r="5" spans="1:8" s="31" customFormat="1" ht="27" customHeight="1" x14ac:dyDescent="0.3">
      <c r="A5" s="7" t="s">
        <v>22</v>
      </c>
      <c r="B5" s="6">
        <v>5400000000</v>
      </c>
      <c r="C5" s="6"/>
      <c r="D5" s="6">
        <v>7170600000</v>
      </c>
      <c r="E5" s="6"/>
      <c r="F5" s="7"/>
      <c r="G5" s="7"/>
      <c r="H5" s="32"/>
    </row>
    <row r="6" spans="1:8" s="31" customFormat="1" ht="27" customHeight="1" x14ac:dyDescent="0.3">
      <c r="A6" s="7" t="s">
        <v>14</v>
      </c>
      <c r="B6" s="6">
        <v>1000000000</v>
      </c>
      <c r="C6" s="6">
        <v>1000000000</v>
      </c>
      <c r="D6" s="6">
        <v>1000000000</v>
      </c>
      <c r="E6" s="6">
        <v>1000000000</v>
      </c>
      <c r="F6" s="6">
        <v>1000000000</v>
      </c>
      <c r="G6" s="7"/>
      <c r="H6" s="32"/>
    </row>
    <row r="7" spans="1:8" s="31" customFormat="1" ht="27" customHeight="1" x14ac:dyDescent="0.3">
      <c r="A7" s="7" t="s">
        <v>43</v>
      </c>
      <c r="B7" s="6"/>
      <c r="C7" s="6">
        <v>2000000000</v>
      </c>
      <c r="D7" s="6">
        <v>3000000000</v>
      </c>
      <c r="E7" s="6"/>
      <c r="F7" s="6"/>
      <c r="G7" s="7"/>
      <c r="H7" s="32"/>
    </row>
    <row r="8" spans="1:8" s="31" customFormat="1" ht="27" customHeight="1" x14ac:dyDescent="0.3">
      <c r="A8" s="7" t="s">
        <v>21</v>
      </c>
      <c r="B8" s="7"/>
      <c r="C8" s="6">
        <v>153883747935</v>
      </c>
      <c r="D8" s="6">
        <v>100000000000</v>
      </c>
      <c r="E8" s="7"/>
      <c r="F8" s="6">
        <v>100000000000</v>
      </c>
      <c r="G8" s="6">
        <v>73797599721</v>
      </c>
      <c r="H8" s="32"/>
    </row>
    <row r="9" spans="1:8" s="31" customFormat="1" ht="27" customHeight="1" x14ac:dyDescent="0.3">
      <c r="A9" s="7" t="s">
        <v>44</v>
      </c>
      <c r="B9" s="7"/>
      <c r="C9" s="6">
        <v>10000000000</v>
      </c>
      <c r="D9" s="6"/>
      <c r="E9" s="7"/>
      <c r="F9" s="6"/>
      <c r="G9" s="6"/>
      <c r="H9" s="32"/>
    </row>
    <row r="10" spans="1:8" s="31" customFormat="1" ht="27" customHeight="1" x14ac:dyDescent="0.3">
      <c r="A10" s="7" t="s">
        <v>38</v>
      </c>
      <c r="B10" s="6">
        <v>120000000000</v>
      </c>
      <c r="C10" s="6">
        <v>150000000000</v>
      </c>
      <c r="D10" s="6">
        <v>222000000000</v>
      </c>
      <c r="E10" s="6">
        <v>180000000000</v>
      </c>
      <c r="F10" s="6">
        <v>186000000000</v>
      </c>
      <c r="G10" s="7"/>
      <c r="H10" s="32"/>
    </row>
    <row r="11" spans="1:8" s="31" customFormat="1" ht="39.75" customHeight="1" x14ac:dyDescent="0.3">
      <c r="A11" s="33" t="s">
        <v>39</v>
      </c>
      <c r="B11" s="38"/>
      <c r="C11" s="34"/>
      <c r="D11" s="38"/>
      <c r="E11" s="38"/>
      <c r="F11" s="34"/>
      <c r="G11" s="38"/>
      <c r="H11" s="32"/>
    </row>
    <row r="12" spans="1:8" s="31" customFormat="1" ht="27" customHeight="1" x14ac:dyDescent="0.3">
      <c r="A12" s="7" t="s">
        <v>40</v>
      </c>
      <c r="B12" s="6">
        <v>5446870832</v>
      </c>
      <c r="C12" s="6">
        <v>5446870832</v>
      </c>
      <c r="D12" s="6">
        <v>5446870832</v>
      </c>
      <c r="E12" s="6">
        <v>5446870832</v>
      </c>
      <c r="F12" s="6">
        <v>5446870832</v>
      </c>
      <c r="G12" s="6">
        <v>5446870832</v>
      </c>
      <c r="H12" s="32"/>
    </row>
    <row r="13" spans="1:8" s="31" customFormat="1" ht="27" customHeight="1" x14ac:dyDescent="0.3">
      <c r="A13" s="7" t="s">
        <v>33</v>
      </c>
      <c r="B13" s="6">
        <v>34113550391</v>
      </c>
      <c r="C13" s="6">
        <v>34113550391</v>
      </c>
      <c r="D13" s="6">
        <v>34113550391</v>
      </c>
      <c r="E13" s="6">
        <v>34113550391</v>
      </c>
      <c r="F13" s="6">
        <v>34113550391</v>
      </c>
      <c r="G13" s="6">
        <v>34113550391</v>
      </c>
      <c r="H13" s="32"/>
    </row>
    <row r="14" spans="1:8" s="31" customFormat="1" ht="27" customHeight="1" x14ac:dyDescent="0.3">
      <c r="A14" s="35" t="s">
        <v>0</v>
      </c>
      <c r="B14" s="13">
        <v>168228607223</v>
      </c>
      <c r="C14" s="13">
        <v>358712355158</v>
      </c>
      <c r="D14" s="13">
        <v>374999207223</v>
      </c>
      <c r="E14" s="13">
        <v>222828607223</v>
      </c>
      <c r="F14" s="13">
        <v>328828607223</v>
      </c>
      <c r="G14" s="13">
        <v>115626206944</v>
      </c>
      <c r="H14" s="32"/>
    </row>
    <row r="15" spans="1:8" x14ac:dyDescent="0.25">
      <c r="B15" s="39"/>
      <c r="C15" s="39"/>
      <c r="D15" s="39"/>
      <c r="E15" s="39"/>
      <c r="F15" s="39"/>
      <c r="G15" s="39"/>
      <c r="H15" s="4"/>
    </row>
    <row r="16" spans="1:8" x14ac:dyDescent="0.25">
      <c r="H16" s="4"/>
    </row>
    <row r="17" spans="8:8" x14ac:dyDescent="0.25">
      <c r="H17" s="10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QUY MÔ TUYỂN SINH</vt:lpstr>
      <vt:lpstr>XACĐINHGV</vt:lpstr>
      <vt:lpstr>CHUONGTRINH+GIAO TRINH</vt:lpstr>
      <vt:lpstr>TONG CHI PHI</vt:lpstr>
      <vt:lpstr>PHÂN KỲ ĐẦU TƯ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2017-03-29T02:11:09Z</cp:lastPrinted>
  <dcterms:created xsi:type="dcterms:W3CDTF">2017-03-27T00:20:00Z</dcterms:created>
  <dcterms:modified xsi:type="dcterms:W3CDTF">2017-04-07T06:23:23Z</dcterms:modified>
</cp:coreProperties>
</file>